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Mark.Livesey\AppData\Roaming\Microsoft\Windows\Network Shortcuts\"/>
    </mc:Choice>
  </mc:AlternateContent>
  <bookViews>
    <workbookView xWindow="0" yWindow="0" windowWidth="21570" windowHeight="7965"/>
  </bookViews>
  <sheets>
    <sheet name="17-18 Budget" sheetId="1" r:id="rId1"/>
    <sheet name="Enterprise Zone" sheetId="3" r:id="rId2"/>
    <sheet name="LGF3 Mgt Fee" sheetId="7" r:id="rId3"/>
    <sheet name="Reserves" sheetId="6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6" l="1"/>
  <c r="B14" i="3" l="1"/>
  <c r="B15" i="3" l="1"/>
  <c r="E39" i="1"/>
  <c r="E23" i="1"/>
  <c r="E13" i="1"/>
  <c r="E12" i="1"/>
  <c r="E11" i="1"/>
  <c r="C25" i="6" l="1"/>
  <c r="E53" i="1" l="1"/>
  <c r="E24" i="1"/>
  <c r="B7" i="6" l="1"/>
  <c r="B11" i="6" s="1"/>
  <c r="C38" i="3"/>
  <c r="D13" i="7" s="1"/>
  <c r="D36" i="3"/>
  <c r="G36" i="3" s="1"/>
  <c r="F33" i="3"/>
  <c r="E33" i="3"/>
  <c r="E38" i="3" s="1"/>
  <c r="E15" i="7" s="1"/>
  <c r="D33" i="3"/>
  <c r="G31" i="3"/>
  <c r="G27" i="3"/>
  <c r="B19" i="3"/>
  <c r="B9" i="3"/>
  <c r="G33" i="3" l="1"/>
  <c r="D38" i="3"/>
  <c r="D15" i="7" s="1"/>
  <c r="D17" i="7" s="1"/>
  <c r="E5" i="7" s="1"/>
  <c r="E17" i="7" s="1"/>
  <c r="F5" i="7" s="1"/>
  <c r="E17" i="1"/>
  <c r="F38" i="3" l="1"/>
  <c r="F15" i="7" s="1"/>
  <c r="F17" i="7" s="1"/>
  <c r="G5" i="7" s="1"/>
  <c r="G17" i="7" s="1"/>
  <c r="G38" i="3" l="1"/>
  <c r="B11" i="1"/>
  <c r="B19" i="1" s="1"/>
  <c r="B23" i="1"/>
  <c r="B53" i="1" l="1"/>
  <c r="B55" i="1" s="1"/>
  <c r="E19" i="1" l="1"/>
  <c r="G55" i="1" l="1"/>
  <c r="E55" i="1"/>
</calcChain>
</file>

<file path=xl/comments1.xml><?xml version="1.0" encoding="utf-8"?>
<comments xmlns="http://schemas.openxmlformats.org/spreadsheetml/2006/main">
  <authors>
    <author>Sue Newman</author>
  </authors>
  <commentList>
    <comment ref="E39" authorId="0" shapeId="0">
      <text>
        <r>
          <rPr>
            <b/>
            <sz val="9"/>
            <color indexed="81"/>
            <rFont val="Tahoma"/>
            <family val="2"/>
          </rPr>
          <t>Includes 10k Cheshire East Management Accountancy Charge</t>
        </r>
      </text>
    </comment>
  </commentList>
</comments>
</file>

<file path=xl/sharedStrings.xml><?xml version="1.0" encoding="utf-8"?>
<sst xmlns="http://schemas.openxmlformats.org/spreadsheetml/2006/main" count="157" uniqueCount="110">
  <si>
    <t xml:space="preserve">NET INCOME (EXPENDITURE) </t>
  </si>
  <si>
    <t>TOTAL EXPENDITURE</t>
  </si>
  <si>
    <t>Contingency</t>
  </si>
  <si>
    <t>Insurance</t>
  </si>
  <si>
    <t>Bank charges</t>
  </si>
  <si>
    <t>IT Support &amp; equipment</t>
  </si>
  <si>
    <t>Accountancy / Audit</t>
  </si>
  <si>
    <t>Legal &amp; Professional</t>
  </si>
  <si>
    <t xml:space="preserve">Professional Services </t>
  </si>
  <si>
    <t>Communications (telephone bills etc)</t>
  </si>
  <si>
    <t>Subsistence / Travel</t>
  </si>
  <si>
    <t>Stationery / Postage / Consumables</t>
  </si>
  <si>
    <t xml:space="preserve">Operational Costs </t>
  </si>
  <si>
    <t>GPF Legal &amp; Prof fees</t>
  </si>
  <si>
    <t>Subscriptions</t>
  </si>
  <si>
    <t xml:space="preserve">Comms, stakeholder eng, PR, events, website </t>
  </si>
  <si>
    <t>Procedures and Policies</t>
  </si>
  <si>
    <t>Strategy</t>
  </si>
  <si>
    <t>Programme Development</t>
  </si>
  <si>
    <t>Operational Management</t>
  </si>
  <si>
    <t>Externally Procured Support</t>
  </si>
  <si>
    <t xml:space="preserve">Rent/ Rates </t>
  </si>
  <si>
    <t>Training/ Development/ Recruitment</t>
  </si>
  <si>
    <t>Pension lump sum</t>
  </si>
  <si>
    <t>Expenditure</t>
  </si>
  <si>
    <t xml:space="preserve">TOTAL INCOME </t>
  </si>
  <si>
    <t xml:space="preserve">BIS Core Strategy Funding </t>
  </si>
  <si>
    <t xml:space="preserve">BIS Core Funding </t>
  </si>
  <si>
    <t>LA Subscriptions</t>
  </si>
  <si>
    <t>Income</t>
  </si>
  <si>
    <t>Revenue from GPF</t>
  </si>
  <si>
    <t>17/18 Budget</t>
  </si>
  <si>
    <t>EU Technical assistance</t>
  </si>
  <si>
    <t>Internal meetings/events</t>
  </si>
  <si>
    <t>Stationery / Postage / Consumables/relocation</t>
  </si>
  <si>
    <t>Accounting Body Charge</t>
  </si>
  <si>
    <t>Staff Remuneration</t>
  </si>
  <si>
    <t>Development plan/study costs</t>
  </si>
  <si>
    <t>Travel &amp; Subsistence</t>
  </si>
  <si>
    <t>Marketing/PR</t>
  </si>
  <si>
    <t xml:space="preserve">Marketing, comms, stakeholder eng. </t>
  </si>
  <si>
    <t>BEIS Energy Strategy contribution</t>
  </si>
  <si>
    <t xml:space="preserve">BEIS Core Funding </t>
  </si>
  <si>
    <t xml:space="preserve">BEIS Core Strategy Funding </t>
  </si>
  <si>
    <t>Interest on GPF &amp; LGF balances</t>
  </si>
  <si>
    <t>LGF3 1% Management Fee</t>
  </si>
  <si>
    <t>TOTAL INCOME</t>
  </si>
  <si>
    <t>ENTERPRISE ZONE - 2017/18</t>
  </si>
  <si>
    <t>ENTERPRISE ZONE MEMORANDUM</t>
  </si>
  <si>
    <t>2016/17</t>
  </si>
  <si>
    <t>2017/18</t>
  </si>
  <si>
    <t>2018/19</t>
  </si>
  <si>
    <t>2019/20</t>
  </si>
  <si>
    <t>LGF3 1% MANAGEMENT FEE MEMORANDUM</t>
  </si>
  <si>
    <t>2020/21</t>
  </si>
  <si>
    <t>Core Income</t>
  </si>
  <si>
    <t>EZ match funding</t>
  </si>
  <si>
    <t>Core Running Costs</t>
  </si>
  <si>
    <t>Rent/ Rates/Utilities</t>
  </si>
  <si>
    <t>Telephone</t>
  </si>
  <si>
    <t>Bank Charges/Interest</t>
  </si>
  <si>
    <t>Accounting body charge</t>
  </si>
  <si>
    <t>Accounts Charge Cheshire East</t>
  </si>
  <si>
    <t>Relocation Costs</t>
  </si>
  <si>
    <t>Core Funded Projects</t>
  </si>
  <si>
    <t>Brought forward at 1 April 2016</t>
  </si>
  <si>
    <t>Projected Reserves carried forward at 31 March 2017</t>
  </si>
  <si>
    <t>Per Statutory a/cs</t>
  </si>
  <si>
    <t>Capital</t>
  </si>
  <si>
    <t>Spend</t>
  </si>
  <si>
    <t>CUMULATIVE</t>
  </si>
  <si>
    <t>Core LEP Ops Funding</t>
  </si>
  <si>
    <t>Balance of EZ monies</t>
  </si>
  <si>
    <t>Used to fund:</t>
  </si>
  <si>
    <t>EZ in yr spend</t>
  </si>
  <si>
    <t>-</t>
  </si>
  <si>
    <t>OPERATING BUDGET</t>
  </si>
  <si>
    <t>Programme Support/Development Income</t>
  </si>
  <si>
    <t>Programme Support/Development Expenditure</t>
  </si>
  <si>
    <t>2015/16</t>
  </si>
  <si>
    <t>Income - 2016/17</t>
  </si>
  <si>
    <t>EZ BR Income (16/17 &amp; 17/18 less £125k Core)</t>
  </si>
  <si>
    <t>Shortfall covered by "advance" LGF3 Mgt Fee *</t>
  </si>
  <si>
    <t>*  2015/16 EZ spend and 2016/17 spend ("capitalised" on balance sheet), initially covered by financing from LGF3 Management Fee, which is subsequently replenished by future EZ monies (in effect short-term cash-funded by reserves)</t>
  </si>
  <si>
    <t>LGF3 Management Fee received</t>
  </si>
  <si>
    <t>Used for:</t>
  </si>
  <si>
    <t>Balance B/fwd</t>
  </si>
  <si>
    <t>Advanced to cover EZ spend</t>
  </si>
  <si>
    <t>re 2015/16 and 2016/17</t>
  </si>
  <si>
    <t>Balance C/fwd</t>
  </si>
  <si>
    <t>£</t>
  </si>
  <si>
    <t>Replenished from EZ business rates</t>
  </si>
  <si>
    <t xml:space="preserve">Staff Remuneration </t>
  </si>
  <si>
    <t>Original 16/17 Budget</t>
  </si>
  <si>
    <t>Core Expenditure</t>
  </si>
  <si>
    <t>GENERAL RESERVES</t>
  </si>
  <si>
    <t>Revenue</t>
  </si>
  <si>
    <t>Projected Reserves at 31 March 2018</t>
  </si>
  <si>
    <t>PROJECTED YEAR END BALANCES</t>
  </si>
  <si>
    <t>Local Growth Fund - projected at 31 March 2017</t>
  </si>
  <si>
    <t>Growing Places Fund -  projected at 31 March 2017</t>
  </si>
  <si>
    <t>Growing Places Fund -  projected at 31 March 2018</t>
  </si>
  <si>
    <t>2017/18 Drawdown to LEP</t>
  </si>
  <si>
    <t>LEP Legal &amp; Prof fees</t>
  </si>
  <si>
    <t>Staff &amp; administrative costs</t>
  </si>
  <si>
    <t>2017/18 BUDGET</t>
  </si>
  <si>
    <t>2016/17 Projected Core Surplus (excludes EZ spend)</t>
  </si>
  <si>
    <t xml:space="preserve">Use of reserves in 2017/18 </t>
  </si>
  <si>
    <t>Use of general reserves</t>
  </si>
  <si>
    <t>EZ Commercialisation (DCLG)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</si>
</sst>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/>
    <xf numFmtId="41" fontId="0" fillId="0" borderId="0" xfId="0" applyNumberFormat="1"/>
    <xf numFmtId="0" fontId="1" fillId="0" borderId="0" xfId="0" applyFont="1"/>
    <xf numFmtId="0" fontId="4" fillId="0" borderId="0" xfId="0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Border="1"/>
    <xf numFmtId="0" fontId="0" fillId="2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41" fontId="0" fillId="2" borderId="0" xfId="0" applyNumberFormat="1" applyFont="1" applyFill="1"/>
    <xf numFmtId="0" fontId="0" fillId="2" borderId="0" xfId="0" applyFont="1" applyFill="1"/>
    <xf numFmtId="41" fontId="0" fillId="2" borderId="0" xfId="0" applyNumberFormat="1" applyFont="1" applyFill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2" fillId="2" borderId="2" xfId="0" applyFont="1" applyFill="1" applyBorder="1"/>
    <xf numFmtId="3" fontId="2" fillId="2" borderId="1" xfId="0" applyNumberFormat="1" applyFont="1" applyFill="1" applyBorder="1"/>
    <xf numFmtId="0" fontId="6" fillId="2" borderId="0" xfId="0" applyFont="1" applyFill="1"/>
    <xf numFmtId="3" fontId="0" fillId="2" borderId="0" xfId="0" applyNumberFormat="1" applyFill="1"/>
    <xf numFmtId="0" fontId="2" fillId="0" borderId="6" xfId="0" applyFont="1" applyBorder="1"/>
    <xf numFmtId="0" fontId="2" fillId="2" borderId="6" xfId="0" applyFont="1" applyFill="1" applyBorder="1"/>
    <xf numFmtId="43" fontId="2" fillId="2" borderId="0" xfId="1" applyFont="1" applyFill="1" applyBorder="1"/>
    <xf numFmtId="0" fontId="9" fillId="0" borderId="0" xfId="0" applyFont="1"/>
    <xf numFmtId="0" fontId="5" fillId="0" borderId="0" xfId="0" applyFont="1" applyAlignment="1">
      <alignment horizontal="center" wrapText="1"/>
    </xf>
    <xf numFmtId="0" fontId="10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0" fontId="10" fillId="2" borderId="0" xfId="0" applyFont="1" applyFill="1"/>
    <xf numFmtId="41" fontId="10" fillId="2" borderId="0" xfId="0" applyNumberFormat="1" applyFont="1" applyFill="1"/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0" fontId="5" fillId="0" borderId="2" xfId="0" applyFont="1" applyBorder="1"/>
    <xf numFmtId="164" fontId="5" fillId="0" borderId="1" xfId="0" applyNumberFormat="1" applyFont="1" applyBorder="1"/>
    <xf numFmtId="3" fontId="5" fillId="0" borderId="1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3" fontId="5" fillId="0" borderId="0" xfId="0" applyNumberFormat="1" applyFont="1" applyBorder="1"/>
    <xf numFmtId="0" fontId="5" fillId="0" borderId="3" xfId="0" applyFont="1" applyBorder="1"/>
    <xf numFmtId="164" fontId="5" fillId="0" borderId="0" xfId="0" applyNumberFormat="1" applyFont="1"/>
    <xf numFmtId="0" fontId="5" fillId="0" borderId="0" xfId="0" applyFont="1" applyFill="1" applyBorder="1"/>
    <xf numFmtId="164" fontId="14" fillId="0" borderId="0" xfId="0" applyNumberFormat="1" applyFont="1" applyFill="1"/>
    <xf numFmtId="0" fontId="10" fillId="0" borderId="0" xfId="0" applyFont="1" applyAlignment="1">
      <alignment horizontal="left"/>
    </xf>
    <xf numFmtId="3" fontId="10" fillId="0" borderId="0" xfId="0" applyNumberFormat="1" applyFont="1"/>
    <xf numFmtId="43" fontId="14" fillId="0" borderId="0" xfId="1" applyFont="1"/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0" fontId="10" fillId="0" borderId="0" xfId="0" applyFont="1" applyFill="1"/>
    <xf numFmtId="164" fontId="14" fillId="0" borderId="0" xfId="0" applyNumberFormat="1" applyFont="1" applyFill="1" applyBorder="1"/>
    <xf numFmtId="164" fontId="14" fillId="0" borderId="0" xfId="0" applyNumberFormat="1" applyFont="1" applyBorder="1"/>
    <xf numFmtId="164" fontId="15" fillId="0" borderId="0" xfId="0" applyNumberFormat="1" applyFont="1" applyBorder="1"/>
    <xf numFmtId="0" fontId="16" fillId="0" borderId="0" xfId="0" applyFont="1" applyFill="1" applyBorder="1" applyAlignment="1">
      <alignment vertical="center" wrapText="1"/>
    </xf>
    <xf numFmtId="164" fontId="14" fillId="0" borderId="3" xfId="0" applyNumberFormat="1" applyFont="1" applyBorder="1"/>
    <xf numFmtId="0" fontId="10" fillId="0" borderId="0" xfId="0" applyFont="1" applyBorder="1" applyAlignment="1">
      <alignment vertical="center"/>
    </xf>
    <xf numFmtId="164" fontId="10" fillId="0" borderId="0" xfId="0" applyNumberFormat="1" applyFont="1" applyBorder="1"/>
    <xf numFmtId="0" fontId="10" fillId="0" borderId="7" xfId="0" applyFont="1" applyBorder="1"/>
    <xf numFmtId="0" fontId="10" fillId="0" borderId="1" xfId="0" applyFont="1" applyBorder="1"/>
    <xf numFmtId="41" fontId="5" fillId="0" borderId="0" xfId="0" quotePrefix="1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/>
    <xf numFmtId="0" fontId="5" fillId="0" borderId="0" xfId="0" quotePrefix="1" applyFont="1" applyAlignment="1">
      <alignment horizontal="center"/>
    </xf>
    <xf numFmtId="38" fontId="5" fillId="0" borderId="0" xfId="0" quotePrefix="1" applyNumberFormat="1" applyFont="1" applyAlignment="1">
      <alignment horizontal="center"/>
    </xf>
    <xf numFmtId="38" fontId="5" fillId="0" borderId="0" xfId="0" quotePrefix="1" applyNumberFormat="1" applyFont="1"/>
    <xf numFmtId="38" fontId="5" fillId="0" borderId="0" xfId="0" applyNumberFormat="1" applyFont="1"/>
    <xf numFmtId="38" fontId="5" fillId="0" borderId="3" xfId="0" quotePrefix="1" applyNumberFormat="1" applyFont="1" applyBorder="1"/>
    <xf numFmtId="38" fontId="5" fillId="0" borderId="3" xfId="0" applyNumberFormat="1" applyFont="1" applyBorder="1"/>
    <xf numFmtId="41" fontId="5" fillId="0" borderId="0" xfId="0" applyNumberFormat="1" applyFont="1"/>
    <xf numFmtId="38" fontId="5" fillId="0" borderId="8" xfId="0" applyNumberFormat="1" applyFont="1" applyBorder="1"/>
    <xf numFmtId="0" fontId="10" fillId="0" borderId="0" xfId="0" applyFont="1" applyBorder="1"/>
    <xf numFmtId="0" fontId="5" fillId="0" borderId="6" xfId="0" applyFont="1" applyBorder="1"/>
    <xf numFmtId="41" fontId="10" fillId="0" borderId="0" xfId="0" applyNumberFormat="1" applyFont="1" applyBorder="1"/>
    <xf numFmtId="4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41" fontId="5" fillId="0" borderId="1" xfId="0" applyNumberFormat="1" applyFont="1" applyBorder="1"/>
    <xf numFmtId="41" fontId="5" fillId="0" borderId="0" xfId="0" applyNumberFormat="1" applyFont="1" applyBorder="1"/>
    <xf numFmtId="0" fontId="17" fillId="0" borderId="2" xfId="0" applyFont="1" applyFill="1" applyBorder="1" applyAlignment="1">
      <alignment vertical="center" wrapText="1"/>
    </xf>
    <xf numFmtId="3" fontId="10" fillId="0" borderId="0" xfId="0" applyNumberFormat="1" applyFont="1" applyBorder="1"/>
    <xf numFmtId="41" fontId="5" fillId="2" borderId="0" xfId="0" quotePrefix="1" applyNumberFormat="1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1" fontId="5" fillId="2" borderId="0" xfId="0" applyNumberFormat="1" applyFont="1" applyFill="1" applyBorder="1"/>
    <xf numFmtId="41" fontId="10" fillId="2" borderId="0" xfId="0" applyNumberFormat="1" applyFont="1" applyFill="1" applyBorder="1"/>
    <xf numFmtId="41" fontId="10" fillId="2" borderId="3" xfId="0" applyNumberFormat="1" applyFont="1" applyFill="1" applyBorder="1"/>
    <xf numFmtId="41" fontId="10" fillId="0" borderId="3" xfId="0" applyNumberFormat="1" applyFont="1" applyBorder="1"/>
    <xf numFmtId="41" fontId="5" fillId="0" borderId="3" xfId="0" applyNumberFormat="1" applyFont="1" applyBorder="1"/>
    <xf numFmtId="0" fontId="10" fillId="2" borderId="0" xfId="0" applyFont="1" applyFill="1" applyBorder="1"/>
    <xf numFmtId="41" fontId="10" fillId="2" borderId="4" xfId="0" applyNumberFormat="1" applyFont="1" applyFill="1" applyBorder="1"/>
    <xf numFmtId="41" fontId="10" fillId="0" borderId="4" xfId="0" applyNumberFormat="1" applyFont="1" applyBorder="1"/>
    <xf numFmtId="41" fontId="5" fillId="0" borderId="4" xfId="0" applyNumberFormat="1" applyFont="1" applyBorder="1"/>
    <xf numFmtId="41" fontId="10" fillId="3" borderId="0" xfId="0" applyNumberFormat="1" applyFont="1" applyFill="1" applyBorder="1"/>
    <xf numFmtId="41" fontId="10" fillId="0" borderId="0" xfId="0" applyNumberFormat="1" applyFont="1" applyBorder="1" applyAlignment="1">
      <alignment horizontal="right"/>
    </xf>
    <xf numFmtId="0" fontId="10" fillId="2" borderId="3" xfId="0" applyFont="1" applyFill="1" applyBorder="1"/>
    <xf numFmtId="0" fontId="10" fillId="0" borderId="3" xfId="0" applyFont="1" applyBorder="1"/>
    <xf numFmtId="0" fontId="10" fillId="0" borderId="0" xfId="0" applyFont="1" applyFill="1" applyBorder="1"/>
    <xf numFmtId="0" fontId="5" fillId="2" borderId="0" xfId="0" applyFont="1" applyFill="1" applyBorder="1"/>
    <xf numFmtId="3" fontId="5" fillId="2" borderId="0" xfId="0" applyNumberFormat="1" applyFont="1" applyFill="1" applyBorder="1"/>
    <xf numFmtId="3" fontId="10" fillId="2" borderId="0" xfId="0" applyNumberFormat="1" applyFont="1" applyFill="1" applyBorder="1"/>
    <xf numFmtId="165" fontId="0" fillId="2" borderId="0" xfId="1" applyNumberFormat="1" applyFont="1" applyFill="1"/>
    <xf numFmtId="3" fontId="0" fillId="0" borderId="5" xfId="0" applyNumberFormat="1" applyBorder="1"/>
    <xf numFmtId="0" fontId="19" fillId="0" borderId="0" xfId="0" applyFont="1"/>
    <xf numFmtId="0" fontId="14" fillId="0" borderId="0" xfId="0" applyFont="1"/>
    <xf numFmtId="0" fontId="14" fillId="0" borderId="0" xfId="0" applyFont="1" applyBorder="1"/>
    <xf numFmtId="41" fontId="20" fillId="2" borderId="0" xfId="0" applyNumberFormat="1" applyFont="1" applyFill="1"/>
    <xf numFmtId="165" fontId="2" fillId="2" borderId="0" xfId="1" applyNumberFormat="1" applyFont="1" applyFill="1" applyBorder="1"/>
    <xf numFmtId="0" fontId="10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abSelected="1" topLeftCell="A16" zoomScaleNormal="100" workbookViewId="0">
      <selection activeCell="G23" sqref="G23"/>
    </sheetView>
  </sheetViews>
  <sheetFormatPr defaultRowHeight="15" x14ac:dyDescent="0.25"/>
  <cols>
    <col min="1" max="1" width="48.42578125" customWidth="1"/>
    <col min="2" max="2" width="14.5703125" style="3" customWidth="1"/>
    <col min="3" max="3" width="6.85546875" style="1" customWidth="1"/>
    <col min="4" max="4" width="44.7109375" customWidth="1"/>
    <col min="5" max="5" width="14.5703125" customWidth="1"/>
    <col min="6" max="6" width="11.28515625" bestFit="1" customWidth="1"/>
    <col min="7" max="8" width="9.5703125" bestFit="1" customWidth="1"/>
    <col min="9" max="9" width="11" customWidth="1"/>
    <col min="10" max="10" width="11.42578125" customWidth="1"/>
    <col min="11" max="11" width="11" customWidth="1"/>
  </cols>
  <sheetData>
    <row r="1" spans="1:5" ht="16.5" thickBot="1" x14ac:dyDescent="0.3">
      <c r="A1" s="80" t="s">
        <v>105</v>
      </c>
      <c r="B1" s="28"/>
      <c r="C1" s="6"/>
      <c r="D1" s="28"/>
      <c r="E1" s="28"/>
    </row>
    <row r="2" spans="1:5" s="3" customFormat="1" ht="53.25" customHeight="1" x14ac:dyDescent="0.25">
      <c r="A2" s="26"/>
      <c r="B2" s="27" t="s">
        <v>93</v>
      </c>
      <c r="C2" s="6"/>
      <c r="D2" s="28"/>
      <c r="E2" s="29" t="s">
        <v>31</v>
      </c>
    </row>
    <row r="3" spans="1:5" s="3" customFormat="1" ht="15.75" x14ac:dyDescent="0.25">
      <c r="A3" s="30" t="s">
        <v>76</v>
      </c>
      <c r="B3" s="29" t="s">
        <v>90</v>
      </c>
      <c r="C3" s="6"/>
      <c r="D3" s="30" t="s">
        <v>76</v>
      </c>
      <c r="E3" s="29" t="s">
        <v>90</v>
      </c>
    </row>
    <row r="4" spans="1:5" ht="15.75" x14ac:dyDescent="0.25">
      <c r="A4" s="31" t="s">
        <v>29</v>
      </c>
      <c r="B4" s="32"/>
      <c r="C4" s="33"/>
      <c r="D4" s="31" t="s">
        <v>29</v>
      </c>
      <c r="E4" s="29"/>
    </row>
    <row r="5" spans="1:5" ht="15.75" x14ac:dyDescent="0.25">
      <c r="A5" s="34" t="s">
        <v>55</v>
      </c>
      <c r="B5" s="35"/>
      <c r="C5" s="6"/>
      <c r="D5" s="34" t="s">
        <v>55</v>
      </c>
      <c r="E5" s="28"/>
    </row>
    <row r="6" spans="1:5" ht="15.75" x14ac:dyDescent="0.25">
      <c r="A6" s="36"/>
      <c r="B6" s="37"/>
      <c r="C6" s="6"/>
      <c r="D6" s="38" t="s">
        <v>56</v>
      </c>
      <c r="E6" s="39">
        <v>125000</v>
      </c>
    </row>
    <row r="7" spans="1:5" s="3" customFormat="1" ht="15.75" x14ac:dyDescent="0.25">
      <c r="A7" s="36" t="s">
        <v>28</v>
      </c>
      <c r="B7" s="37">
        <v>250000</v>
      </c>
      <c r="C7" s="6"/>
      <c r="D7" s="28" t="s">
        <v>28</v>
      </c>
      <c r="E7" s="40">
        <v>125000</v>
      </c>
    </row>
    <row r="8" spans="1:5" ht="15.75" x14ac:dyDescent="0.25">
      <c r="A8" s="36" t="s">
        <v>27</v>
      </c>
      <c r="B8" s="37">
        <v>250000</v>
      </c>
      <c r="C8" s="6"/>
      <c r="D8" s="28" t="s">
        <v>42</v>
      </c>
      <c r="E8" s="40">
        <v>250000</v>
      </c>
    </row>
    <row r="9" spans="1:5" ht="15.75" x14ac:dyDescent="0.25">
      <c r="A9" s="36" t="s">
        <v>26</v>
      </c>
      <c r="B9" s="37">
        <v>250000</v>
      </c>
      <c r="C9" s="6"/>
      <c r="D9" s="28" t="s">
        <v>43</v>
      </c>
      <c r="E9" s="40">
        <v>250000</v>
      </c>
    </row>
    <row r="10" spans="1:5" ht="15.75" x14ac:dyDescent="0.25">
      <c r="A10" s="36" t="s">
        <v>30</v>
      </c>
      <c r="B10" s="37">
        <v>250000</v>
      </c>
      <c r="C10" s="6"/>
      <c r="D10" s="36" t="s">
        <v>30</v>
      </c>
      <c r="E10" s="39">
        <v>200000</v>
      </c>
    </row>
    <row r="11" spans="1:5" ht="15.75" x14ac:dyDescent="0.25">
      <c r="A11" s="28" t="s">
        <v>44</v>
      </c>
      <c r="B11" s="37">
        <f>90000+140000</f>
        <v>230000</v>
      </c>
      <c r="C11" s="6"/>
      <c r="D11" s="28" t="s">
        <v>44</v>
      </c>
      <c r="E11" s="39">
        <f>159425-18500+5</f>
        <v>140930</v>
      </c>
    </row>
    <row r="12" spans="1:5" ht="15.75" x14ac:dyDescent="0.25">
      <c r="A12" s="36" t="s">
        <v>32</v>
      </c>
      <c r="B12" s="41">
        <v>83000</v>
      </c>
      <c r="C12" s="6"/>
      <c r="D12" s="28" t="s">
        <v>32</v>
      </c>
      <c r="E12" s="39">
        <f>47403-3</f>
        <v>47400</v>
      </c>
    </row>
    <row r="13" spans="1:5" s="3" customFormat="1" ht="15.75" x14ac:dyDescent="0.25">
      <c r="A13" s="36"/>
      <c r="B13" s="37"/>
      <c r="C13" s="6"/>
      <c r="D13" s="38" t="s">
        <v>108</v>
      </c>
      <c r="E13" s="39">
        <f>27891-1</f>
        <v>27890</v>
      </c>
    </row>
    <row r="14" spans="1:5" s="3" customFormat="1" ht="15.75" x14ac:dyDescent="0.25">
      <c r="A14" s="28"/>
      <c r="B14" s="41"/>
      <c r="C14" s="6"/>
      <c r="D14" s="38"/>
      <c r="E14" s="39"/>
    </row>
    <row r="15" spans="1:5" ht="15.75" x14ac:dyDescent="0.25">
      <c r="A15" s="36"/>
      <c r="B15" s="41"/>
      <c r="C15" s="6"/>
      <c r="D15" s="30" t="s">
        <v>77</v>
      </c>
      <c r="E15" s="28"/>
    </row>
    <row r="16" spans="1:5" ht="15.75" x14ac:dyDescent="0.25">
      <c r="A16" s="36"/>
      <c r="B16" s="41"/>
      <c r="C16" s="6"/>
      <c r="D16" s="28" t="s">
        <v>41</v>
      </c>
      <c r="E16" s="39">
        <v>50000</v>
      </c>
    </row>
    <row r="17" spans="1:7" s="3" customFormat="1" ht="15.75" x14ac:dyDescent="0.25">
      <c r="A17" s="36"/>
      <c r="B17" s="41"/>
      <c r="C17" s="6"/>
      <c r="D17" s="28" t="s">
        <v>45</v>
      </c>
      <c r="E17" s="40">
        <f>ROUND(432800/4,-1)</f>
        <v>108200</v>
      </c>
      <c r="F17" s="7"/>
    </row>
    <row r="18" spans="1:7" s="3" customFormat="1" ht="16.5" thickBot="1" x14ac:dyDescent="0.3">
      <c r="A18" s="36"/>
      <c r="B18" s="41"/>
      <c r="C18" s="6"/>
      <c r="D18" s="28"/>
      <c r="E18" s="40"/>
    </row>
    <row r="19" spans="1:7" ht="16.5" thickBot="1" x14ac:dyDescent="0.3">
      <c r="A19" s="42" t="s">
        <v>25</v>
      </c>
      <c r="B19" s="43">
        <f>SUM(B6:B18)</f>
        <v>1313000</v>
      </c>
      <c r="C19" s="6"/>
      <c r="D19" s="42" t="s">
        <v>46</v>
      </c>
      <c r="E19" s="44">
        <f>SUM(E6:E17)</f>
        <v>1324420</v>
      </c>
    </row>
    <row r="20" spans="1:7" s="3" customFormat="1" ht="15.75" x14ac:dyDescent="0.25">
      <c r="A20" s="45"/>
      <c r="B20" s="46"/>
      <c r="C20" s="6"/>
      <c r="D20" s="45"/>
      <c r="E20" s="47"/>
    </row>
    <row r="21" spans="1:7" s="3" customFormat="1" ht="15.75" x14ac:dyDescent="0.25">
      <c r="A21" s="48" t="s">
        <v>24</v>
      </c>
      <c r="B21" s="46"/>
      <c r="C21" s="6"/>
      <c r="D21" s="48" t="s">
        <v>24</v>
      </c>
      <c r="E21" s="47"/>
    </row>
    <row r="22" spans="1:7" ht="15.75" x14ac:dyDescent="0.25">
      <c r="A22" s="30" t="s">
        <v>57</v>
      </c>
      <c r="B22" s="49"/>
      <c r="C22" s="6"/>
      <c r="D22" s="50" t="s">
        <v>94</v>
      </c>
      <c r="E22" s="40"/>
    </row>
    <row r="23" spans="1:7" ht="15.75" x14ac:dyDescent="0.25">
      <c r="A23" s="28" t="s">
        <v>92</v>
      </c>
      <c r="B23" s="51">
        <f>446506+461518</f>
        <v>908024</v>
      </c>
      <c r="C23" s="6"/>
      <c r="D23" s="52" t="s">
        <v>36</v>
      </c>
      <c r="E23" s="53">
        <f>779454-5113+1700+13000+413-4</f>
        <v>789450</v>
      </c>
      <c r="F23" s="110"/>
    </row>
    <row r="24" spans="1:7" s="3" customFormat="1" ht="15.75" x14ac:dyDescent="0.25">
      <c r="A24" s="36" t="s">
        <v>23</v>
      </c>
      <c r="B24" s="51">
        <v>31000</v>
      </c>
      <c r="C24" s="6"/>
      <c r="D24" s="36" t="s">
        <v>23</v>
      </c>
      <c r="E24" s="53">
        <f>41500-18500</f>
        <v>23000</v>
      </c>
      <c r="G24" s="5"/>
    </row>
    <row r="25" spans="1:7" ht="15.75" x14ac:dyDescent="0.25">
      <c r="A25" s="36" t="s">
        <v>22</v>
      </c>
      <c r="B25" s="51">
        <v>1800</v>
      </c>
      <c r="C25" s="6"/>
      <c r="D25" s="36" t="s">
        <v>22</v>
      </c>
      <c r="E25" s="53">
        <v>10000</v>
      </c>
    </row>
    <row r="26" spans="1:7" ht="15.75" x14ac:dyDescent="0.25">
      <c r="A26" s="28" t="s">
        <v>58</v>
      </c>
      <c r="B26" s="54">
        <v>0</v>
      </c>
      <c r="C26" s="6"/>
      <c r="D26" s="28" t="s">
        <v>21</v>
      </c>
      <c r="E26" s="53">
        <v>30000</v>
      </c>
    </row>
    <row r="27" spans="1:7" ht="15.75" x14ac:dyDescent="0.25">
      <c r="A27" s="28" t="s">
        <v>11</v>
      </c>
      <c r="B27" s="55">
        <v>8010</v>
      </c>
      <c r="C27" s="6"/>
      <c r="D27" s="28" t="s">
        <v>40</v>
      </c>
      <c r="E27" s="53">
        <v>60000</v>
      </c>
      <c r="F27" s="110"/>
    </row>
    <row r="28" spans="1:7" ht="15.75" x14ac:dyDescent="0.25">
      <c r="A28" s="28" t="s">
        <v>59</v>
      </c>
      <c r="B28" s="55">
        <v>5000</v>
      </c>
      <c r="C28" s="6"/>
      <c r="D28" s="28" t="s">
        <v>33</v>
      </c>
      <c r="E28" s="53">
        <v>3000</v>
      </c>
    </row>
    <row r="29" spans="1:7" ht="15.75" x14ac:dyDescent="0.25">
      <c r="A29" s="28" t="s">
        <v>10</v>
      </c>
      <c r="B29" s="55">
        <v>25000</v>
      </c>
      <c r="C29" s="6"/>
      <c r="D29" s="28" t="s">
        <v>14</v>
      </c>
      <c r="E29" s="53">
        <v>19000</v>
      </c>
    </row>
    <row r="30" spans="1:7" ht="15.75" x14ac:dyDescent="0.25">
      <c r="A30" s="28" t="s">
        <v>7</v>
      </c>
      <c r="B30" s="55">
        <v>6000</v>
      </c>
      <c r="C30" s="6"/>
      <c r="D30" s="111" t="s">
        <v>103</v>
      </c>
      <c r="E30" s="53">
        <v>7000</v>
      </c>
    </row>
    <row r="31" spans="1:7" ht="15.75" x14ac:dyDescent="0.25">
      <c r="A31" s="28" t="s">
        <v>6</v>
      </c>
      <c r="B31" s="51">
        <v>6400</v>
      </c>
      <c r="C31" s="6"/>
      <c r="D31" s="6" t="s">
        <v>12</v>
      </c>
      <c r="E31" s="53"/>
    </row>
    <row r="32" spans="1:7" ht="15.75" x14ac:dyDescent="0.25">
      <c r="A32" s="28" t="s">
        <v>5</v>
      </c>
      <c r="B32" s="55">
        <v>10000</v>
      </c>
      <c r="C32" s="6"/>
      <c r="D32" s="28" t="s">
        <v>34</v>
      </c>
      <c r="E32" s="53">
        <v>12500</v>
      </c>
    </row>
    <row r="33" spans="1:6" ht="15.75" x14ac:dyDescent="0.25">
      <c r="A33" s="28" t="s">
        <v>3</v>
      </c>
      <c r="B33" s="55">
        <v>5000</v>
      </c>
      <c r="C33" s="6"/>
      <c r="D33" s="28" t="s">
        <v>10</v>
      </c>
      <c r="E33" s="53">
        <v>27000</v>
      </c>
    </row>
    <row r="34" spans="1:6" ht="15.75" x14ac:dyDescent="0.25">
      <c r="A34" s="28" t="s">
        <v>60</v>
      </c>
      <c r="B34" s="55">
        <v>500</v>
      </c>
      <c r="C34" s="6"/>
      <c r="D34" s="28" t="s">
        <v>9</v>
      </c>
      <c r="E34" s="53">
        <v>5000</v>
      </c>
    </row>
    <row r="35" spans="1:6" s="3" customFormat="1" ht="15.75" x14ac:dyDescent="0.25">
      <c r="A35" s="28"/>
      <c r="B35" s="55"/>
      <c r="C35" s="6"/>
      <c r="D35" s="28" t="s">
        <v>5</v>
      </c>
      <c r="E35" s="53">
        <v>10000</v>
      </c>
    </row>
    <row r="36" spans="1:6" s="3" customFormat="1" ht="15.75" x14ac:dyDescent="0.25">
      <c r="A36" s="28"/>
      <c r="B36" s="55"/>
      <c r="C36" s="6"/>
      <c r="D36" s="28"/>
      <c r="E36" s="53"/>
    </row>
    <row r="37" spans="1:6" ht="15.75" x14ac:dyDescent="0.25">
      <c r="A37" s="28" t="s">
        <v>33</v>
      </c>
      <c r="B37" s="55">
        <v>2500</v>
      </c>
      <c r="C37" s="6"/>
      <c r="D37" s="6" t="s">
        <v>8</v>
      </c>
      <c r="E37" s="53"/>
    </row>
    <row r="38" spans="1:6" ht="15.75" x14ac:dyDescent="0.25">
      <c r="A38" s="28" t="s">
        <v>14</v>
      </c>
      <c r="B38" s="55">
        <v>12500</v>
      </c>
      <c r="C38" s="6"/>
      <c r="D38" s="28" t="s">
        <v>7</v>
      </c>
      <c r="E38" s="53">
        <v>7000</v>
      </c>
    </row>
    <row r="39" spans="1:6" ht="15.75" x14ac:dyDescent="0.25">
      <c r="A39" s="28" t="s">
        <v>15</v>
      </c>
      <c r="B39" s="55">
        <v>40000</v>
      </c>
      <c r="C39" s="6"/>
      <c r="D39" s="28" t="s">
        <v>6</v>
      </c>
      <c r="E39" s="53">
        <f>13615+5</f>
        <v>13620</v>
      </c>
      <c r="F39" s="110"/>
    </row>
    <row r="40" spans="1:6" ht="15.75" x14ac:dyDescent="0.25">
      <c r="A40" s="28" t="s">
        <v>13</v>
      </c>
      <c r="B40" s="56"/>
      <c r="C40" s="6"/>
      <c r="D40" s="28"/>
      <c r="E40" s="53"/>
    </row>
    <row r="41" spans="1:6" ht="15.75" x14ac:dyDescent="0.25">
      <c r="A41" s="57" t="s">
        <v>61</v>
      </c>
      <c r="B41" s="51"/>
      <c r="C41" s="6"/>
      <c r="D41" s="28"/>
      <c r="E41" s="53"/>
    </row>
    <row r="42" spans="1:6" ht="15.75" x14ac:dyDescent="0.25">
      <c r="A42" s="57" t="s">
        <v>62</v>
      </c>
      <c r="B42" s="51"/>
      <c r="C42" s="6"/>
      <c r="D42" s="28" t="s">
        <v>4</v>
      </c>
      <c r="E42" s="53">
        <v>250</v>
      </c>
    </row>
    <row r="43" spans="1:6" ht="15.75" x14ac:dyDescent="0.25">
      <c r="A43" s="57" t="s">
        <v>63</v>
      </c>
      <c r="B43" s="58"/>
      <c r="C43" s="6"/>
      <c r="D43" s="28" t="s">
        <v>3</v>
      </c>
      <c r="E43" s="53">
        <v>2600</v>
      </c>
    </row>
    <row r="44" spans="1:6" ht="15.75" x14ac:dyDescent="0.25">
      <c r="A44" s="28" t="s">
        <v>2</v>
      </c>
      <c r="B44" s="59">
        <v>50000</v>
      </c>
      <c r="C44" s="6"/>
      <c r="D44" s="28" t="s">
        <v>35</v>
      </c>
      <c r="E44" s="53">
        <v>55000</v>
      </c>
    </row>
    <row r="45" spans="1:6" ht="15.75" x14ac:dyDescent="0.25">
      <c r="A45" s="28"/>
      <c r="B45" s="60"/>
      <c r="C45" s="6"/>
      <c r="D45" s="28" t="s">
        <v>2</v>
      </c>
      <c r="E45" s="53">
        <v>50000</v>
      </c>
    </row>
    <row r="46" spans="1:6" ht="15.75" x14ac:dyDescent="0.25">
      <c r="A46" s="30" t="s">
        <v>64</v>
      </c>
      <c r="B46" s="58">
        <v>200000</v>
      </c>
      <c r="C46" s="6"/>
      <c r="D46" s="30" t="s">
        <v>78</v>
      </c>
      <c r="E46" s="28"/>
    </row>
    <row r="47" spans="1:6" ht="15.75" x14ac:dyDescent="0.25">
      <c r="A47" s="30"/>
      <c r="B47" s="60"/>
      <c r="C47" s="6"/>
      <c r="D47" s="6" t="s">
        <v>20</v>
      </c>
      <c r="E47" s="53">
        <v>200000</v>
      </c>
    </row>
    <row r="48" spans="1:6" ht="15.75" x14ac:dyDescent="0.25">
      <c r="A48" s="28"/>
      <c r="B48" s="59"/>
      <c r="C48" s="6"/>
      <c r="D48" s="61" t="s">
        <v>19</v>
      </c>
      <c r="E48" s="53"/>
    </row>
    <row r="49" spans="1:7" ht="15.75" x14ac:dyDescent="0.25">
      <c r="A49" s="28"/>
      <c r="B49" s="55"/>
      <c r="C49" s="6"/>
      <c r="D49" s="61" t="s">
        <v>18</v>
      </c>
      <c r="E49" s="53"/>
    </row>
    <row r="50" spans="1:7" ht="15.75" x14ac:dyDescent="0.25">
      <c r="A50" s="30"/>
      <c r="B50" s="58"/>
      <c r="C50" s="6"/>
      <c r="D50" s="61" t="s">
        <v>17</v>
      </c>
      <c r="E50" s="53"/>
    </row>
    <row r="51" spans="1:7" ht="15.75" x14ac:dyDescent="0.25">
      <c r="A51" s="61"/>
      <c r="B51" s="58"/>
      <c r="C51" s="6"/>
      <c r="D51" s="61" t="s">
        <v>16</v>
      </c>
      <c r="E51" s="53"/>
    </row>
    <row r="52" spans="1:7" ht="16.5" thickBot="1" x14ac:dyDescent="0.3">
      <c r="A52" s="30"/>
      <c r="B52" s="62"/>
      <c r="C52" s="6"/>
      <c r="D52" s="61"/>
      <c r="E52" s="53"/>
    </row>
    <row r="53" spans="1:7" s="2" customFormat="1" ht="16.5" thickBot="1" x14ac:dyDescent="0.3">
      <c r="A53" s="42" t="s">
        <v>1</v>
      </c>
      <c r="B53" s="44">
        <f>SUM(B23:B52)</f>
        <v>1311734</v>
      </c>
      <c r="C53" s="6"/>
      <c r="D53" s="42" t="s">
        <v>1</v>
      </c>
      <c r="E53" s="44">
        <f>SUM(E23:E52)</f>
        <v>1324420</v>
      </c>
    </row>
    <row r="54" spans="1:7" ht="16.5" thickBot="1" x14ac:dyDescent="0.3">
      <c r="A54" s="28"/>
      <c r="B54" s="53"/>
      <c r="C54" s="6"/>
      <c r="D54" s="28"/>
      <c r="E54" s="53"/>
    </row>
    <row r="55" spans="1:7" ht="16.5" thickBot="1" x14ac:dyDescent="0.3">
      <c r="A55" s="42" t="s">
        <v>0</v>
      </c>
      <c r="B55" s="44">
        <f>B19-B53</f>
        <v>1266</v>
      </c>
      <c r="C55" s="6"/>
      <c r="D55" s="42" t="s">
        <v>0</v>
      </c>
      <c r="E55" s="44">
        <f>E19-E53</f>
        <v>0</v>
      </c>
      <c r="G55" s="4">
        <f>E53-E19</f>
        <v>0</v>
      </c>
    </row>
    <row r="56" spans="1:7" ht="15.75" x14ac:dyDescent="0.25">
      <c r="A56" s="63"/>
      <c r="B56" s="64"/>
      <c r="C56" s="6"/>
      <c r="D56" s="28"/>
      <c r="E56" s="40"/>
    </row>
    <row r="57" spans="1:7" s="3" customFormat="1" ht="15.75" x14ac:dyDescent="0.25">
      <c r="A57" s="104"/>
      <c r="B57" s="64"/>
      <c r="C57" s="6"/>
      <c r="D57" s="28"/>
      <c r="E57" s="28"/>
    </row>
    <row r="58" spans="1:7" s="3" customFormat="1" ht="15.75" x14ac:dyDescent="0.25">
      <c r="A58" s="104"/>
      <c r="B58" s="64"/>
      <c r="C58" s="6"/>
      <c r="D58" s="28"/>
      <c r="E58" s="28"/>
    </row>
    <row r="59" spans="1:7" s="3" customFormat="1" ht="15.75" x14ac:dyDescent="0.25">
      <c r="A59" s="104"/>
      <c r="B59" s="64"/>
      <c r="C59" s="6"/>
      <c r="D59" s="28"/>
      <c r="E59" s="28"/>
    </row>
    <row r="60" spans="1:7" s="3" customFormat="1" ht="15.75" x14ac:dyDescent="0.25">
      <c r="A60" s="104"/>
      <c r="B60" s="64"/>
      <c r="C60" s="6"/>
      <c r="D60" s="28"/>
      <c r="E60" s="28"/>
    </row>
    <row r="61" spans="1:7" s="3" customFormat="1" ht="15.75" x14ac:dyDescent="0.25">
      <c r="A61" s="104"/>
      <c r="B61" s="64"/>
      <c r="C61" s="6"/>
      <c r="D61" s="28"/>
      <c r="E61" s="28"/>
    </row>
    <row r="62" spans="1:7" s="3" customFormat="1" ht="15.75" x14ac:dyDescent="0.25">
      <c r="A62" s="104"/>
      <c r="B62" s="64"/>
      <c r="C62" s="6"/>
      <c r="D62" s="28"/>
      <c r="E62" s="28"/>
    </row>
    <row r="63" spans="1:7" s="3" customFormat="1" ht="15.75" x14ac:dyDescent="0.25">
      <c r="A63" s="45"/>
      <c r="B63" s="64"/>
      <c r="C63" s="6"/>
      <c r="D63" s="28"/>
      <c r="E63" s="28"/>
    </row>
    <row r="64" spans="1:7" s="3" customFormat="1" ht="15.75" x14ac:dyDescent="0.25">
      <c r="A64" s="45"/>
      <c r="B64" s="64"/>
      <c r="C64" s="6"/>
      <c r="D64" s="28"/>
      <c r="E64" s="28"/>
    </row>
    <row r="65" spans="1:5" s="3" customFormat="1" ht="15.75" x14ac:dyDescent="0.25">
      <c r="A65" s="45"/>
      <c r="B65" s="46"/>
      <c r="C65" s="6"/>
      <c r="D65" s="28"/>
      <c r="E65" s="28"/>
    </row>
    <row r="66" spans="1:5" s="3" customFormat="1" ht="15.75" x14ac:dyDescent="0.25">
      <c r="A66" s="79"/>
      <c r="B66" s="79"/>
      <c r="C66" s="6"/>
      <c r="D66" s="28"/>
      <c r="E66" s="28"/>
    </row>
    <row r="67" spans="1:5" s="3" customFormat="1" ht="15.75" x14ac:dyDescent="0.25">
      <c r="A67" s="105"/>
      <c r="B67" s="96"/>
      <c r="C67" s="6"/>
      <c r="D67" s="28"/>
      <c r="E67" s="28"/>
    </row>
    <row r="68" spans="1:5" s="3" customFormat="1" ht="15.75" x14ac:dyDescent="0.25">
      <c r="A68" s="96"/>
      <c r="B68" s="96"/>
      <c r="C68" s="6"/>
      <c r="D68" s="28"/>
      <c r="E68" s="28"/>
    </row>
    <row r="69" spans="1:5" s="3" customFormat="1" ht="15.75" x14ac:dyDescent="0.25">
      <c r="A69" s="105"/>
      <c r="B69" s="106"/>
      <c r="C69" s="6"/>
      <c r="D69" s="28"/>
      <c r="E69" s="28"/>
    </row>
    <row r="70" spans="1:5" s="3" customFormat="1" ht="15.75" x14ac:dyDescent="0.25">
      <c r="A70" s="96"/>
      <c r="B70" s="92"/>
      <c r="C70" s="6"/>
      <c r="D70" s="28"/>
      <c r="E70" s="28"/>
    </row>
    <row r="71" spans="1:5" s="3" customFormat="1" ht="15.75" x14ac:dyDescent="0.25">
      <c r="A71" s="105"/>
      <c r="B71" s="92"/>
      <c r="C71" s="6"/>
      <c r="D71" s="28"/>
      <c r="E71" s="28"/>
    </row>
    <row r="72" spans="1:5" s="3" customFormat="1" ht="15.75" x14ac:dyDescent="0.25">
      <c r="A72" s="96"/>
      <c r="B72" s="92"/>
      <c r="C72" s="6"/>
      <c r="D72" s="28"/>
      <c r="E72" s="28"/>
    </row>
    <row r="73" spans="1:5" s="3" customFormat="1" ht="15.75" x14ac:dyDescent="0.25">
      <c r="A73" s="96"/>
      <c r="B73" s="92"/>
      <c r="C73" s="6"/>
      <c r="D73" s="28"/>
      <c r="E73" s="28"/>
    </row>
    <row r="74" spans="1:5" s="3" customFormat="1" ht="15.75" x14ac:dyDescent="0.25">
      <c r="A74" s="96"/>
      <c r="B74" s="92"/>
      <c r="C74" s="6"/>
      <c r="D74" s="28"/>
      <c r="E74" s="28"/>
    </row>
    <row r="75" spans="1:5" s="3" customFormat="1" ht="15.75" x14ac:dyDescent="0.25">
      <c r="A75" s="96"/>
      <c r="B75" s="92"/>
      <c r="C75" s="6"/>
      <c r="D75" s="28"/>
      <c r="E75" s="28"/>
    </row>
    <row r="76" spans="1:5" s="3" customFormat="1" ht="15.75" x14ac:dyDescent="0.25">
      <c r="A76" s="105"/>
      <c r="B76" s="106"/>
      <c r="C76" s="6"/>
      <c r="D76" s="28"/>
      <c r="E76" s="28"/>
    </row>
    <row r="77" spans="1:5" s="3" customFormat="1" ht="15.75" x14ac:dyDescent="0.25">
      <c r="A77" s="96"/>
      <c r="B77" s="92"/>
      <c r="C77" s="6"/>
      <c r="D77" s="28"/>
      <c r="E77" s="28"/>
    </row>
    <row r="78" spans="1:5" s="3" customFormat="1" ht="15.75" x14ac:dyDescent="0.25">
      <c r="A78" s="105"/>
      <c r="B78" s="92"/>
      <c r="C78" s="6"/>
      <c r="D78" s="28"/>
      <c r="E78" s="28"/>
    </row>
    <row r="79" spans="1:5" s="3" customFormat="1" ht="15.75" x14ac:dyDescent="0.25">
      <c r="A79" s="96"/>
      <c r="B79" s="92"/>
      <c r="C79" s="6"/>
      <c r="D79" s="28"/>
      <c r="E79" s="28"/>
    </row>
    <row r="80" spans="1:5" s="3" customFormat="1" ht="15.75" x14ac:dyDescent="0.25">
      <c r="A80" s="96"/>
      <c r="B80" s="92"/>
      <c r="C80" s="6"/>
      <c r="D80" s="28"/>
      <c r="E80" s="28"/>
    </row>
    <row r="81" spans="1:5" s="3" customFormat="1" ht="15.75" x14ac:dyDescent="0.25">
      <c r="A81" s="96"/>
      <c r="B81" s="96"/>
      <c r="C81" s="6"/>
      <c r="D81" s="28"/>
      <c r="E81" s="28"/>
    </row>
    <row r="82" spans="1:5" s="3" customFormat="1" ht="15.75" x14ac:dyDescent="0.25">
      <c r="A82" s="96"/>
      <c r="B82" s="107"/>
      <c r="C82" s="6"/>
      <c r="D82" s="28"/>
      <c r="E82" s="28"/>
    </row>
    <row r="83" spans="1:5" s="3" customFormat="1" ht="15.75" x14ac:dyDescent="0.25">
      <c r="A83" s="96"/>
      <c r="B83" s="107"/>
      <c r="C83" s="6"/>
      <c r="D83" s="28"/>
      <c r="E83" s="28"/>
    </row>
    <row r="84" spans="1:5" s="3" customFormat="1" ht="15.75" x14ac:dyDescent="0.25">
      <c r="A84" s="96"/>
      <c r="B84" s="107"/>
      <c r="C84" s="6"/>
      <c r="D84" s="28"/>
      <c r="E84" s="28"/>
    </row>
    <row r="85" spans="1:5" s="3" customFormat="1" ht="15.75" x14ac:dyDescent="0.25">
      <c r="A85" s="96"/>
      <c r="B85" s="96"/>
      <c r="C85" s="6"/>
      <c r="D85" s="28"/>
      <c r="E85" s="28"/>
    </row>
    <row r="86" spans="1:5" s="3" customFormat="1" ht="15.75" x14ac:dyDescent="0.25">
      <c r="A86" s="105"/>
      <c r="B86" s="96"/>
      <c r="C86" s="6"/>
      <c r="D86" s="28"/>
      <c r="E86" s="28"/>
    </row>
    <row r="87" spans="1:5" s="3" customFormat="1" ht="15.75" x14ac:dyDescent="0.25">
      <c r="A87" s="96"/>
      <c r="B87" s="96"/>
      <c r="C87" s="6"/>
      <c r="D87" s="28"/>
      <c r="E87" s="28"/>
    </row>
    <row r="88" spans="1:5" s="3" customFormat="1" ht="15.75" x14ac:dyDescent="0.25">
      <c r="A88" s="105"/>
      <c r="B88" s="106"/>
      <c r="C88" s="6"/>
      <c r="D88" s="28"/>
      <c r="E88" s="28"/>
    </row>
    <row r="89" spans="1:5" s="3" customFormat="1" ht="15.75" x14ac:dyDescent="0.25">
      <c r="A89" s="96"/>
      <c r="B89" s="92"/>
      <c r="C89" s="6"/>
      <c r="D89" s="28"/>
      <c r="E89" s="28"/>
    </row>
    <row r="90" spans="1:5" s="3" customFormat="1" ht="15.75" x14ac:dyDescent="0.25">
      <c r="A90" s="105"/>
      <c r="B90" s="92"/>
      <c r="C90" s="6"/>
      <c r="D90" s="28"/>
      <c r="E90" s="28"/>
    </row>
    <row r="91" spans="1:5" s="3" customFormat="1" ht="15.75" x14ac:dyDescent="0.25">
      <c r="A91" s="96"/>
      <c r="B91" s="92"/>
      <c r="C91" s="6"/>
      <c r="D91" s="28"/>
      <c r="E91" s="28"/>
    </row>
    <row r="92" spans="1:5" s="3" customFormat="1" ht="15.75" x14ac:dyDescent="0.25">
      <c r="A92" s="96"/>
      <c r="B92" s="92"/>
      <c r="C92" s="6"/>
      <c r="D92" s="28"/>
      <c r="E92" s="28"/>
    </row>
    <row r="93" spans="1:5" s="3" customFormat="1" x14ac:dyDescent="0.25">
      <c r="A93" s="11"/>
      <c r="B93" s="16"/>
      <c r="C93" s="1"/>
    </row>
    <row r="94" spans="1:5" x14ac:dyDescent="0.25">
      <c r="A94" s="10"/>
      <c r="B94" s="16"/>
    </row>
    <row r="95" spans="1:5" x14ac:dyDescent="0.25">
      <c r="A95" s="12"/>
      <c r="B95" s="13"/>
    </row>
    <row r="96" spans="1:5" s="3" customFormat="1" x14ac:dyDescent="0.25">
      <c r="A96" s="12"/>
      <c r="B96" s="13"/>
      <c r="C96" s="1"/>
    </row>
    <row r="97" spans="1:11" x14ac:dyDescent="0.25">
      <c r="A97" s="10"/>
      <c r="B97" s="16"/>
    </row>
    <row r="98" spans="1:11" s="3" customFormat="1" x14ac:dyDescent="0.25">
      <c r="C98" s="1"/>
      <c r="E98" s="4"/>
      <c r="F98" s="4"/>
      <c r="G98" s="4"/>
      <c r="H98" s="4"/>
    </row>
    <row r="102" spans="1:11" s="3" customFormat="1" x14ac:dyDescent="0.25">
      <c r="C102" s="1"/>
      <c r="K102" s="18"/>
    </row>
    <row r="103" spans="1:11" s="3" customFormat="1" x14ac:dyDescent="0.25">
      <c r="C103" s="1"/>
    </row>
    <row r="104" spans="1:11" s="3" customFormat="1" x14ac:dyDescent="0.25">
      <c r="C104" s="1"/>
    </row>
    <row r="105" spans="1:11" s="3" customFormat="1" x14ac:dyDescent="0.25">
      <c r="C105" s="1"/>
    </row>
    <row r="106" spans="1:11" s="3" customFormat="1" x14ac:dyDescent="0.25">
      <c r="C106" s="1"/>
    </row>
    <row r="107" spans="1:11" s="3" customFormat="1" x14ac:dyDescent="0.25">
      <c r="C107" s="1"/>
    </row>
    <row r="108" spans="1:11" s="3" customFormat="1" x14ac:dyDescent="0.25">
      <c r="C108" s="1"/>
    </row>
    <row r="109" spans="1:11" s="3" customFormat="1" x14ac:dyDescent="0.25">
      <c r="C109" s="1"/>
    </row>
    <row r="110" spans="1:11" s="3" customFormat="1" x14ac:dyDescent="0.25">
      <c r="C110" s="1"/>
    </row>
    <row r="111" spans="1:11" s="3" customFormat="1" x14ac:dyDescent="0.25">
      <c r="C111" s="1"/>
    </row>
    <row r="112" spans="1:11" s="3" customFormat="1" x14ac:dyDescent="0.25">
      <c r="C112" s="1"/>
    </row>
    <row r="113" spans="3:11" s="3" customFormat="1" x14ac:dyDescent="0.25">
      <c r="C113" s="1"/>
    </row>
    <row r="114" spans="3:11" x14ac:dyDescent="0.25">
      <c r="K114" s="4"/>
    </row>
  </sheetData>
  <pageMargins left="0.70866141732283472" right="0.70866141732283472" top="0.74803149606299213" bottom="0.74803149606299213" header="0.31496062992125984" footer="0.31496062992125984"/>
  <pageSetup paperSize="8" scale="7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A6" sqref="A6"/>
    </sheetView>
  </sheetViews>
  <sheetFormatPr defaultRowHeight="15" x14ac:dyDescent="0.25"/>
  <cols>
    <col min="1" max="1" width="44.85546875" customWidth="1"/>
    <col min="2" max="3" width="11.5703125" customWidth="1"/>
    <col min="4" max="4" width="11.7109375" customWidth="1"/>
    <col min="5" max="6" width="9.85546875" bestFit="1" customWidth="1"/>
    <col min="7" max="7" width="13.7109375" bestFit="1" customWidth="1"/>
  </cols>
  <sheetData>
    <row r="1" spans="1:9" ht="16.5" thickBot="1" x14ac:dyDescent="0.3">
      <c r="A1" s="79"/>
      <c r="B1" s="79"/>
      <c r="C1" s="79"/>
      <c r="D1" s="79"/>
      <c r="E1" s="79"/>
      <c r="F1" s="79"/>
      <c r="G1" s="79"/>
      <c r="H1" s="79"/>
      <c r="I1" s="79"/>
    </row>
    <row r="2" spans="1:9" ht="16.5" thickBot="1" x14ac:dyDescent="0.3">
      <c r="A2" s="80" t="s">
        <v>47</v>
      </c>
      <c r="B2" s="81"/>
      <c r="C2" s="79"/>
      <c r="D2" s="79"/>
      <c r="E2" s="79"/>
      <c r="F2" s="79"/>
      <c r="G2" s="79"/>
      <c r="H2" s="79"/>
      <c r="I2" s="79"/>
    </row>
    <row r="3" spans="1:9" ht="15.75" x14ac:dyDescent="0.25">
      <c r="A3" s="79"/>
      <c r="B3" s="82" t="s">
        <v>90</v>
      </c>
      <c r="C3" s="79"/>
      <c r="D3" s="79"/>
      <c r="E3" s="79"/>
      <c r="F3" s="79"/>
      <c r="G3" s="79"/>
      <c r="H3" s="79"/>
      <c r="I3" s="79"/>
    </row>
    <row r="4" spans="1:9" ht="15.75" x14ac:dyDescent="0.25">
      <c r="A4" s="83" t="s">
        <v>29</v>
      </c>
      <c r="B4" s="81"/>
      <c r="C4" s="79"/>
      <c r="D4" s="79"/>
      <c r="E4" s="79"/>
      <c r="F4" s="79"/>
      <c r="G4" s="79"/>
      <c r="H4" s="79"/>
      <c r="I4" s="79"/>
    </row>
    <row r="5" spans="1:9" ht="15.75" x14ac:dyDescent="0.25">
      <c r="A5" s="79"/>
      <c r="B5" s="81"/>
      <c r="C5" s="79"/>
      <c r="D5" s="79"/>
      <c r="E5" s="79"/>
      <c r="F5" s="79"/>
      <c r="G5" s="79"/>
      <c r="H5" s="79"/>
      <c r="I5" s="79"/>
    </row>
    <row r="6" spans="1:9" ht="15.75" x14ac:dyDescent="0.25">
      <c r="A6" s="79" t="s">
        <v>109</v>
      </c>
      <c r="B6" s="81">
        <v>50000</v>
      </c>
      <c r="C6" s="79"/>
      <c r="D6" s="79"/>
      <c r="E6" s="79"/>
      <c r="F6" s="79"/>
      <c r="G6" s="79"/>
      <c r="H6" s="79"/>
      <c r="I6" s="79"/>
    </row>
    <row r="7" spans="1:9" ht="15.75" x14ac:dyDescent="0.25">
      <c r="A7" s="79" t="s">
        <v>81</v>
      </c>
      <c r="B7" s="81">
        <v>170000</v>
      </c>
      <c r="C7" s="79"/>
      <c r="D7" s="79"/>
      <c r="E7" s="79"/>
      <c r="F7" s="79"/>
      <c r="G7" s="79"/>
      <c r="H7" s="79"/>
      <c r="I7" s="79"/>
    </row>
    <row r="8" spans="1:9" s="3" customFormat="1" ht="16.5" thickBot="1" x14ac:dyDescent="0.3">
      <c r="A8" s="79"/>
      <c r="B8" s="81"/>
      <c r="C8" s="79"/>
      <c r="D8" s="79"/>
      <c r="E8" s="79"/>
      <c r="F8" s="79"/>
      <c r="G8" s="79"/>
      <c r="H8" s="79"/>
      <c r="I8" s="79"/>
    </row>
    <row r="9" spans="1:9" ht="16.5" thickBot="1" x14ac:dyDescent="0.3">
      <c r="A9" s="42" t="s">
        <v>46</v>
      </c>
      <c r="B9" s="84">
        <f>SUM(B5:B7)</f>
        <v>220000</v>
      </c>
      <c r="C9" s="79"/>
      <c r="D9" s="79"/>
      <c r="E9" s="79"/>
      <c r="F9" s="79"/>
      <c r="G9" s="79"/>
      <c r="H9" s="79"/>
      <c r="I9" s="79"/>
    </row>
    <row r="10" spans="1:9" ht="15.75" x14ac:dyDescent="0.25">
      <c r="A10" s="79"/>
      <c r="B10" s="81"/>
      <c r="C10" s="79"/>
      <c r="D10" s="79"/>
      <c r="E10" s="79"/>
      <c r="F10" s="79"/>
      <c r="G10" s="79"/>
      <c r="H10" s="79"/>
      <c r="I10" s="79"/>
    </row>
    <row r="11" spans="1:9" ht="15.75" x14ac:dyDescent="0.25">
      <c r="A11" s="45" t="s">
        <v>24</v>
      </c>
      <c r="B11" s="81"/>
      <c r="C11" s="79"/>
      <c r="D11" s="79"/>
      <c r="E11" s="79"/>
      <c r="F11" s="79"/>
      <c r="G11" s="79"/>
      <c r="H11" s="79"/>
      <c r="I11" s="79"/>
    </row>
    <row r="12" spans="1:9" ht="15.75" x14ac:dyDescent="0.25">
      <c r="A12" s="79"/>
      <c r="B12" s="81"/>
      <c r="C12" s="79"/>
      <c r="D12" s="79"/>
      <c r="E12" s="79"/>
      <c r="F12" s="79"/>
      <c r="G12" s="79"/>
      <c r="H12" s="79"/>
      <c r="I12" s="79"/>
    </row>
    <row r="13" spans="1:9" ht="15.75" x14ac:dyDescent="0.25">
      <c r="A13" s="79" t="s">
        <v>37</v>
      </c>
      <c r="B13" s="81">
        <v>50000</v>
      </c>
      <c r="C13" s="79"/>
      <c r="D13" s="79"/>
      <c r="E13" s="79"/>
      <c r="F13" s="79"/>
      <c r="G13" s="79"/>
      <c r="H13" s="79"/>
      <c r="I13" s="79"/>
    </row>
    <row r="14" spans="1:9" ht="15.75" x14ac:dyDescent="0.25">
      <c r="A14" s="79" t="s">
        <v>104</v>
      </c>
      <c r="B14" s="81">
        <f>87814+6+5110</f>
        <v>92930</v>
      </c>
      <c r="C14" s="79"/>
      <c r="D14" s="79"/>
      <c r="E14" s="79"/>
      <c r="F14" s="79"/>
      <c r="G14" s="79"/>
      <c r="H14" s="79"/>
      <c r="I14" s="79"/>
    </row>
    <row r="15" spans="1:9" ht="15.75" x14ac:dyDescent="0.25">
      <c r="A15" s="79" t="s">
        <v>38</v>
      </c>
      <c r="B15" s="81">
        <f>2073-3</f>
        <v>2070</v>
      </c>
      <c r="C15" s="79"/>
      <c r="D15" s="79"/>
      <c r="E15" s="79"/>
      <c r="F15" s="79"/>
      <c r="G15" s="79"/>
      <c r="H15" s="79"/>
      <c r="I15" s="79"/>
    </row>
    <row r="16" spans="1:9" ht="15.75" x14ac:dyDescent="0.25">
      <c r="A16" s="79" t="s">
        <v>39</v>
      </c>
      <c r="B16" s="81">
        <v>70000</v>
      </c>
      <c r="C16" s="79"/>
      <c r="D16" s="79"/>
      <c r="E16" s="79"/>
      <c r="F16" s="79"/>
      <c r="G16" s="79"/>
      <c r="H16" s="79"/>
      <c r="I16" s="79"/>
    </row>
    <row r="17" spans="1:9" ht="15.75" x14ac:dyDescent="0.25">
      <c r="A17" s="112" t="s">
        <v>2</v>
      </c>
      <c r="B17" s="81">
        <v>5000</v>
      </c>
      <c r="C17" s="79"/>
      <c r="D17" s="79"/>
      <c r="E17" s="79"/>
      <c r="F17" s="79"/>
      <c r="G17" s="79"/>
      <c r="H17" s="79"/>
      <c r="I17" s="79"/>
    </row>
    <row r="18" spans="1:9" ht="16.5" thickBot="1" x14ac:dyDescent="0.3">
      <c r="A18" s="45"/>
      <c r="B18" s="85"/>
      <c r="C18" s="79"/>
      <c r="D18" s="79"/>
      <c r="E18" s="79"/>
      <c r="F18" s="79"/>
      <c r="G18" s="79"/>
      <c r="H18" s="79"/>
      <c r="I18" s="79"/>
    </row>
    <row r="19" spans="1:9" ht="16.5" customHeight="1" thickBot="1" x14ac:dyDescent="0.3">
      <c r="A19" s="86" t="s">
        <v>1</v>
      </c>
      <c r="B19" s="44">
        <f>SUM(B13:B18)</f>
        <v>220000</v>
      </c>
      <c r="C19" s="79"/>
      <c r="D19" s="79"/>
      <c r="E19" s="79"/>
      <c r="F19" s="79"/>
      <c r="G19" s="79"/>
      <c r="H19" s="79"/>
      <c r="I19" s="79"/>
    </row>
    <row r="20" spans="1:9" ht="16.5" thickBot="1" x14ac:dyDescent="0.3">
      <c r="A20" s="61"/>
      <c r="B20" s="87"/>
      <c r="C20" s="79"/>
      <c r="D20" s="79"/>
      <c r="E20" s="79"/>
      <c r="F20" s="79"/>
      <c r="G20" s="79"/>
      <c r="H20" s="79"/>
      <c r="I20" s="79"/>
    </row>
    <row r="21" spans="1:9" ht="16.5" thickBot="1" x14ac:dyDescent="0.3">
      <c r="A21" s="42" t="s">
        <v>0</v>
      </c>
      <c r="B21" s="44">
        <v>0</v>
      </c>
      <c r="C21" s="79"/>
      <c r="D21" s="79"/>
      <c r="E21" s="79"/>
      <c r="F21" s="79"/>
      <c r="G21" s="79"/>
      <c r="H21" s="79"/>
      <c r="I21" s="79"/>
    </row>
    <row r="22" spans="1:9" s="3" customFormat="1" ht="15.75" x14ac:dyDescent="0.25">
      <c r="A22" s="45"/>
      <c r="B22" s="87"/>
      <c r="C22" s="79"/>
      <c r="D22" s="79"/>
      <c r="E22" s="79"/>
      <c r="F22" s="79"/>
      <c r="G22" s="79"/>
      <c r="H22" s="79"/>
      <c r="I22" s="79"/>
    </row>
    <row r="23" spans="1:9" ht="16.5" thickBot="1" x14ac:dyDescent="0.3">
      <c r="A23" s="45"/>
      <c r="B23" s="81"/>
      <c r="C23" s="79"/>
      <c r="D23" s="79"/>
      <c r="E23" s="79"/>
      <c r="F23" s="79"/>
      <c r="G23" s="79"/>
      <c r="H23" s="79"/>
      <c r="I23" s="79"/>
    </row>
    <row r="24" spans="1:9" ht="16.5" thickBot="1" x14ac:dyDescent="0.3">
      <c r="A24" s="80" t="s">
        <v>48</v>
      </c>
      <c r="B24" s="81"/>
      <c r="C24" s="79"/>
      <c r="D24" s="79"/>
      <c r="E24" s="79"/>
      <c r="F24" s="79"/>
      <c r="G24" s="79"/>
      <c r="H24" s="79"/>
      <c r="I24" s="79"/>
    </row>
    <row r="25" spans="1:9" ht="15.75" x14ac:dyDescent="0.25">
      <c r="A25" s="79"/>
      <c r="B25" s="88" t="s">
        <v>79</v>
      </c>
      <c r="C25" s="88" t="s">
        <v>49</v>
      </c>
      <c r="D25" s="89" t="s">
        <v>50</v>
      </c>
      <c r="E25" s="89" t="s">
        <v>51</v>
      </c>
      <c r="F25" s="89" t="s">
        <v>52</v>
      </c>
      <c r="G25" s="90" t="s">
        <v>70</v>
      </c>
      <c r="H25" s="79"/>
      <c r="I25" s="79"/>
    </row>
    <row r="26" spans="1:9" ht="15.75" x14ac:dyDescent="0.25">
      <c r="A26" s="79"/>
      <c r="B26" s="82" t="s">
        <v>90</v>
      </c>
      <c r="C26" s="82" t="s">
        <v>90</v>
      </c>
      <c r="D26" s="82" t="s">
        <v>90</v>
      </c>
      <c r="E26" s="82" t="s">
        <v>90</v>
      </c>
      <c r="F26" s="82" t="s">
        <v>90</v>
      </c>
      <c r="G26" s="82" t="s">
        <v>90</v>
      </c>
      <c r="H26" s="79"/>
      <c r="I26" s="79"/>
    </row>
    <row r="27" spans="1:9" ht="15.75" x14ac:dyDescent="0.25">
      <c r="A27" s="45" t="s">
        <v>29</v>
      </c>
      <c r="B27" s="91"/>
      <c r="C27" s="91"/>
      <c r="D27" s="91">
        <v>239594</v>
      </c>
      <c r="E27" s="85">
        <v>475987</v>
      </c>
      <c r="F27" s="85">
        <v>475987</v>
      </c>
      <c r="G27" s="85">
        <f>SUM(B27:F28)</f>
        <v>1258710</v>
      </c>
      <c r="H27" s="79"/>
      <c r="I27" s="79"/>
    </row>
    <row r="28" spans="1:9" ht="15.75" x14ac:dyDescent="0.25">
      <c r="A28" s="79" t="s">
        <v>80</v>
      </c>
      <c r="B28" s="91"/>
      <c r="C28" s="91"/>
      <c r="D28" s="91">
        <v>67142</v>
      </c>
      <c r="E28" s="85"/>
      <c r="F28" s="85"/>
      <c r="G28" s="85"/>
      <c r="H28" s="79"/>
      <c r="I28" s="79"/>
    </row>
    <row r="29" spans="1:9" ht="15.75" x14ac:dyDescent="0.25">
      <c r="A29" s="45"/>
      <c r="B29" s="91"/>
      <c r="C29" s="91"/>
      <c r="D29" s="91"/>
      <c r="E29" s="85"/>
      <c r="F29" s="85"/>
      <c r="G29" s="85"/>
      <c r="H29" s="79"/>
      <c r="I29" s="79"/>
    </row>
    <row r="30" spans="1:9" ht="15.75" x14ac:dyDescent="0.25">
      <c r="A30" s="45" t="s">
        <v>69</v>
      </c>
      <c r="B30" s="92"/>
      <c r="C30" s="92"/>
      <c r="D30" s="91"/>
      <c r="E30" s="79"/>
      <c r="F30" s="79"/>
      <c r="G30" s="45"/>
      <c r="H30" s="79"/>
      <c r="I30" s="79"/>
    </row>
    <row r="31" spans="1:9" ht="15.75" x14ac:dyDescent="0.25">
      <c r="A31" s="79" t="s">
        <v>71</v>
      </c>
      <c r="B31" s="92"/>
      <c r="C31" s="92"/>
      <c r="D31" s="93">
        <v>125000</v>
      </c>
      <c r="E31" s="94">
        <v>125000</v>
      </c>
      <c r="F31" s="94">
        <v>125000</v>
      </c>
      <c r="G31" s="95">
        <f>SUM(D31:F31)</f>
        <v>375000</v>
      </c>
      <c r="H31" s="79"/>
      <c r="I31" s="79"/>
    </row>
    <row r="32" spans="1:9" ht="15.75" x14ac:dyDescent="0.25">
      <c r="A32" s="79"/>
      <c r="B32" s="92"/>
      <c r="C32" s="92"/>
      <c r="D32" s="96"/>
      <c r="E32" s="79"/>
      <c r="F32" s="79"/>
      <c r="G32" s="45"/>
      <c r="H32" s="79"/>
      <c r="I32" s="79"/>
    </row>
    <row r="33" spans="1:9" ht="16.5" thickBot="1" x14ac:dyDescent="0.3">
      <c r="A33" s="79" t="s">
        <v>72</v>
      </c>
      <c r="B33" s="92"/>
      <c r="C33" s="92"/>
      <c r="D33" s="97">
        <f>D27+D28-D31</f>
        <v>181736</v>
      </c>
      <c r="E33" s="98">
        <f>E27-E31</f>
        <v>350987</v>
      </c>
      <c r="F33" s="98">
        <f>F27-F31</f>
        <v>350987</v>
      </c>
      <c r="G33" s="99">
        <f>G27-G31</f>
        <v>883710</v>
      </c>
      <c r="H33" s="79"/>
      <c r="I33" s="79"/>
    </row>
    <row r="34" spans="1:9" s="3" customFormat="1" ht="16.5" thickTop="1" x14ac:dyDescent="0.25">
      <c r="A34" s="79"/>
      <c r="B34" s="92"/>
      <c r="C34" s="92"/>
      <c r="D34" s="92"/>
      <c r="E34" s="81"/>
      <c r="F34" s="81"/>
      <c r="G34" s="85"/>
      <c r="H34" s="79"/>
      <c r="I34" s="79"/>
    </row>
    <row r="35" spans="1:9" ht="15.75" x14ac:dyDescent="0.25">
      <c r="A35" s="45" t="s">
        <v>73</v>
      </c>
      <c r="B35" s="92"/>
      <c r="C35" s="92"/>
      <c r="D35" s="96"/>
      <c r="E35" s="79"/>
      <c r="F35" s="79"/>
      <c r="G35" s="79"/>
      <c r="H35" s="79"/>
      <c r="I35" s="79"/>
    </row>
    <row r="36" spans="1:9" ht="15.75" x14ac:dyDescent="0.25">
      <c r="A36" s="79" t="s">
        <v>74</v>
      </c>
      <c r="B36" s="100">
        <v>65819</v>
      </c>
      <c r="C36" s="100">
        <v>203044</v>
      </c>
      <c r="D36" s="92">
        <f>220000-50000</f>
        <v>170000</v>
      </c>
      <c r="E36" s="81">
        <v>220000</v>
      </c>
      <c r="F36" s="101" t="s">
        <v>75</v>
      </c>
      <c r="G36" s="85">
        <f>SUM(B36:F36)</f>
        <v>658863</v>
      </c>
      <c r="H36" s="79"/>
      <c r="I36" s="79"/>
    </row>
    <row r="37" spans="1:9" ht="15.75" x14ac:dyDescent="0.25">
      <c r="A37" s="79"/>
      <c r="B37" s="92"/>
      <c r="C37" s="93"/>
      <c r="D37" s="102"/>
      <c r="E37" s="103"/>
      <c r="F37" s="103"/>
      <c r="G37" s="103"/>
      <c r="H37" s="79"/>
      <c r="I37" s="79"/>
    </row>
    <row r="38" spans="1:9" ht="15.75" x14ac:dyDescent="0.25">
      <c r="A38" s="79" t="s">
        <v>82</v>
      </c>
      <c r="B38" s="92"/>
      <c r="C38" s="100">
        <f>B36+C36</f>
        <v>268863</v>
      </c>
      <c r="D38" s="92">
        <f>D36-D33</f>
        <v>-11736</v>
      </c>
      <c r="E38" s="81">
        <f>E36-E33</f>
        <v>-130987</v>
      </c>
      <c r="F38" s="81">
        <f>-(C38+D38+E38)</f>
        <v>-126140</v>
      </c>
      <c r="G38" s="81">
        <f>SUM(C38:F38)</f>
        <v>0</v>
      </c>
      <c r="H38" s="79"/>
      <c r="I38" s="79"/>
    </row>
    <row r="39" spans="1:9" ht="15.75" x14ac:dyDescent="0.25">
      <c r="A39" s="79"/>
      <c r="B39" s="81"/>
      <c r="C39" s="79"/>
      <c r="D39" s="79"/>
      <c r="E39" s="79"/>
      <c r="F39" s="79"/>
      <c r="G39" s="79"/>
      <c r="H39" s="79"/>
      <c r="I39" s="79"/>
    </row>
    <row r="40" spans="1:9" ht="15.75" x14ac:dyDescent="0.25">
      <c r="A40" s="79"/>
      <c r="B40" s="81"/>
      <c r="C40" s="81"/>
      <c r="D40" s="81"/>
      <c r="E40" s="81"/>
      <c r="F40" s="79"/>
      <c r="G40" s="79"/>
      <c r="H40" s="79"/>
      <c r="I40" s="79"/>
    </row>
    <row r="41" spans="1:9" x14ac:dyDescent="0.25">
      <c r="A41" s="115" t="s">
        <v>83</v>
      </c>
      <c r="B41" s="115"/>
      <c r="C41" s="115"/>
      <c r="D41" s="115"/>
      <c r="E41" s="115"/>
      <c r="F41" s="115"/>
      <c r="G41" s="115"/>
      <c r="H41" s="115"/>
      <c r="I41" s="115"/>
    </row>
    <row r="42" spans="1:9" x14ac:dyDescent="0.25">
      <c r="A42" s="115"/>
      <c r="B42" s="115"/>
      <c r="C42" s="115"/>
      <c r="D42" s="115"/>
      <c r="E42" s="115"/>
      <c r="F42" s="115"/>
      <c r="G42" s="115"/>
      <c r="H42" s="115"/>
      <c r="I42" s="115"/>
    </row>
    <row r="43" spans="1:9" ht="15.75" x14ac:dyDescent="0.25">
      <c r="A43" s="61"/>
      <c r="B43" s="87"/>
      <c r="C43" s="79"/>
      <c r="D43" s="79"/>
      <c r="E43" s="79"/>
      <c r="F43" s="79"/>
      <c r="G43" s="79"/>
      <c r="H43" s="79"/>
      <c r="I43" s="79"/>
    </row>
  </sheetData>
  <mergeCells count="1">
    <mergeCell ref="A41:I42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5" sqref="H15"/>
    </sheetView>
  </sheetViews>
  <sheetFormatPr defaultRowHeight="15" x14ac:dyDescent="0.25"/>
  <cols>
    <col min="3" max="3" width="21.7109375" customWidth="1"/>
    <col min="7" max="7" width="9.85546875" customWidth="1"/>
  </cols>
  <sheetData>
    <row r="1" spans="1:8" ht="16.5" thickBot="1" x14ac:dyDescent="0.3">
      <c r="A1" s="42" t="s">
        <v>53</v>
      </c>
      <c r="B1" s="65"/>
      <c r="C1" s="65"/>
      <c r="D1" s="65"/>
      <c r="E1" s="65"/>
      <c r="F1" s="65"/>
      <c r="G1" s="66"/>
      <c r="H1" s="28"/>
    </row>
    <row r="2" spans="1:8" ht="15.75" x14ac:dyDescent="0.25">
      <c r="A2" s="28"/>
      <c r="B2" s="28"/>
      <c r="C2" s="28"/>
      <c r="D2" s="28"/>
      <c r="E2" s="28"/>
      <c r="F2" s="28"/>
      <c r="G2" s="28"/>
      <c r="H2" s="28"/>
    </row>
    <row r="3" spans="1:8" ht="15.75" x14ac:dyDescent="0.25">
      <c r="A3" s="28"/>
      <c r="B3" s="67"/>
      <c r="C3" s="67"/>
      <c r="D3" s="68" t="s">
        <v>50</v>
      </c>
      <c r="E3" s="68" t="s">
        <v>51</v>
      </c>
      <c r="F3" s="68" t="s">
        <v>52</v>
      </c>
      <c r="G3" s="69" t="s">
        <v>54</v>
      </c>
      <c r="H3" s="28"/>
    </row>
    <row r="4" spans="1:8" ht="15.75" x14ac:dyDescent="0.25">
      <c r="A4" s="28"/>
      <c r="B4" s="28"/>
      <c r="C4" s="70"/>
      <c r="D4" s="71" t="s">
        <v>90</v>
      </c>
      <c r="E4" s="71" t="s">
        <v>90</v>
      </c>
      <c r="F4" s="71" t="s">
        <v>90</v>
      </c>
      <c r="G4" s="71" t="s">
        <v>90</v>
      </c>
      <c r="H4" s="28"/>
    </row>
    <row r="5" spans="1:8" ht="15.75" x14ac:dyDescent="0.25">
      <c r="A5" s="30" t="s">
        <v>86</v>
      </c>
      <c r="B5" s="28"/>
      <c r="C5" s="70"/>
      <c r="D5" s="72" t="s">
        <v>75</v>
      </c>
      <c r="E5" s="73">
        <f>D17</f>
        <v>67473</v>
      </c>
      <c r="F5" s="73">
        <f>E17</f>
        <v>90260</v>
      </c>
      <c r="G5" s="73">
        <f>F17</f>
        <v>108200</v>
      </c>
      <c r="H5" s="28"/>
    </row>
    <row r="6" spans="1:8" ht="15.75" x14ac:dyDescent="0.25">
      <c r="A6" s="28"/>
      <c r="B6" s="28"/>
      <c r="C6" s="70"/>
      <c r="D6" s="73"/>
      <c r="E6" s="73"/>
      <c r="F6" s="73"/>
      <c r="G6" s="74"/>
      <c r="H6" s="28"/>
    </row>
    <row r="7" spans="1:8" ht="15.75" x14ac:dyDescent="0.25">
      <c r="A7" s="30" t="s">
        <v>84</v>
      </c>
      <c r="B7" s="28"/>
      <c r="C7" s="70"/>
      <c r="D7" s="73">
        <v>432800</v>
      </c>
      <c r="E7" s="73"/>
      <c r="F7" s="73"/>
      <c r="G7" s="74"/>
      <c r="H7" s="28"/>
    </row>
    <row r="8" spans="1:8" ht="15.75" x14ac:dyDescent="0.25">
      <c r="A8" s="28"/>
      <c r="B8" s="28"/>
      <c r="C8" s="70"/>
      <c r="D8" s="73"/>
      <c r="E8" s="73"/>
      <c r="F8" s="73"/>
      <c r="G8" s="74"/>
      <c r="H8" s="28"/>
    </row>
    <row r="9" spans="1:8" ht="15.75" x14ac:dyDescent="0.25">
      <c r="A9" s="30" t="s">
        <v>85</v>
      </c>
      <c r="B9" s="28"/>
      <c r="C9" s="70"/>
      <c r="D9" s="73"/>
      <c r="E9" s="73"/>
      <c r="F9" s="73"/>
      <c r="G9" s="74"/>
      <c r="H9" s="28"/>
    </row>
    <row r="10" spans="1:8" ht="15.75" x14ac:dyDescent="0.25">
      <c r="A10" s="28" t="s">
        <v>77</v>
      </c>
      <c r="B10" s="28"/>
      <c r="C10" s="53"/>
      <c r="D10" s="73">
        <v>-108200</v>
      </c>
      <c r="E10" s="73">
        <v>-108200</v>
      </c>
      <c r="F10" s="73">
        <v>-108200</v>
      </c>
      <c r="G10" s="73">
        <v>-108200</v>
      </c>
      <c r="H10" s="28"/>
    </row>
    <row r="11" spans="1:8" s="3" customFormat="1" ht="15.75" x14ac:dyDescent="0.25">
      <c r="A11" s="28"/>
      <c r="B11" s="28"/>
      <c r="C11" s="53"/>
      <c r="D11" s="73"/>
      <c r="E11" s="73"/>
      <c r="F11" s="73"/>
      <c r="G11" s="73"/>
      <c r="H11" s="28"/>
    </row>
    <row r="12" spans="1:8" ht="15.75" x14ac:dyDescent="0.25">
      <c r="A12" s="28" t="s">
        <v>87</v>
      </c>
      <c r="B12" s="28"/>
      <c r="C12" s="70"/>
      <c r="D12" s="73"/>
      <c r="E12" s="73"/>
      <c r="F12" s="73"/>
      <c r="G12" s="74"/>
      <c r="H12" s="28"/>
    </row>
    <row r="13" spans="1:8" ht="15.75" x14ac:dyDescent="0.25">
      <c r="A13" s="28" t="s">
        <v>88</v>
      </c>
      <c r="B13" s="28"/>
      <c r="C13" s="70"/>
      <c r="D13" s="73">
        <f>-'Enterprise Zone'!C38</f>
        <v>-268863</v>
      </c>
      <c r="E13" s="73"/>
      <c r="F13" s="73"/>
      <c r="G13" s="74"/>
      <c r="H13" s="28"/>
    </row>
    <row r="14" spans="1:8" s="3" customFormat="1" ht="15.75" x14ac:dyDescent="0.25">
      <c r="A14" s="28"/>
      <c r="B14" s="28"/>
      <c r="C14" s="70"/>
      <c r="D14" s="73"/>
      <c r="E14" s="73"/>
      <c r="F14" s="73"/>
      <c r="G14" s="74"/>
      <c r="H14" s="28"/>
    </row>
    <row r="15" spans="1:8" ht="15.75" x14ac:dyDescent="0.25">
      <c r="A15" s="28" t="s">
        <v>91</v>
      </c>
      <c r="B15" s="28"/>
      <c r="C15" s="70"/>
      <c r="D15" s="73">
        <f>-'Enterprise Zone'!D38</f>
        <v>11736</v>
      </c>
      <c r="E15" s="73">
        <f>-'Enterprise Zone'!E38</f>
        <v>130987</v>
      </c>
      <c r="F15" s="73">
        <f>-'Enterprise Zone'!F38</f>
        <v>126140</v>
      </c>
      <c r="G15" s="74"/>
      <c r="H15" s="28"/>
    </row>
    <row r="16" spans="1:8" ht="15.75" x14ac:dyDescent="0.25">
      <c r="A16" s="28"/>
      <c r="B16" s="28"/>
      <c r="C16" s="70"/>
      <c r="D16" s="75"/>
      <c r="E16" s="75"/>
      <c r="F16" s="75"/>
      <c r="G16" s="76"/>
      <c r="H16" s="28"/>
    </row>
    <row r="17" spans="1:8" ht="16.5" thickBot="1" x14ac:dyDescent="0.3">
      <c r="A17" s="30" t="s">
        <v>89</v>
      </c>
      <c r="B17" s="30"/>
      <c r="C17" s="77"/>
      <c r="D17" s="78">
        <f>SUM(D5:D16)</f>
        <v>67473</v>
      </c>
      <c r="E17" s="78">
        <f>SUM(E5:E16)</f>
        <v>90260</v>
      </c>
      <c r="F17" s="78">
        <f>SUM(F5:F16)</f>
        <v>108200</v>
      </c>
      <c r="G17" s="78">
        <f>SUM(G5:G16)</f>
        <v>0</v>
      </c>
      <c r="H17" s="28"/>
    </row>
    <row r="18" spans="1:8" ht="16.5" thickTop="1" x14ac:dyDescent="0.25">
      <c r="A18" s="28"/>
      <c r="B18" s="28"/>
      <c r="C18" s="28"/>
      <c r="D18" s="28"/>
      <c r="E18" s="28"/>
      <c r="F18" s="28"/>
      <c r="G18" s="28"/>
      <c r="H18" s="28"/>
    </row>
    <row r="19" spans="1:8" ht="15.75" x14ac:dyDescent="0.25">
      <c r="A19" s="28"/>
      <c r="B19" s="28"/>
      <c r="C19" s="28"/>
      <c r="D19" s="28"/>
      <c r="E19" s="28"/>
      <c r="F19" s="28"/>
      <c r="G19" s="28"/>
      <c r="H19" s="28"/>
    </row>
    <row r="20" spans="1:8" ht="15.75" x14ac:dyDescent="0.25">
      <c r="A20" s="28"/>
      <c r="B20" s="28"/>
      <c r="C20" s="28"/>
      <c r="D20" s="28"/>
      <c r="E20" s="28"/>
      <c r="F20" s="28"/>
      <c r="G20" s="28"/>
      <c r="H20" s="28"/>
    </row>
    <row r="21" spans="1:8" ht="15.75" x14ac:dyDescent="0.25">
      <c r="A21" s="28"/>
      <c r="B21" s="28"/>
      <c r="C21" s="28"/>
      <c r="D21" s="28"/>
      <c r="E21" s="28"/>
      <c r="F21" s="28"/>
      <c r="G21" s="28"/>
      <c r="H21" s="28"/>
    </row>
  </sheetData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9" sqref="B19"/>
    </sheetView>
  </sheetViews>
  <sheetFormatPr defaultRowHeight="15" x14ac:dyDescent="0.25"/>
  <cols>
    <col min="1" max="1" width="52.5703125" customWidth="1"/>
    <col min="2" max="2" width="12.85546875" customWidth="1"/>
    <col min="3" max="3" width="11.5703125" bestFit="1" customWidth="1"/>
  </cols>
  <sheetData>
    <row r="1" spans="1:3" ht="15.75" thickBot="1" x14ac:dyDescent="0.3">
      <c r="A1" s="23" t="s">
        <v>95</v>
      </c>
      <c r="B1" s="17"/>
      <c r="C1" s="17"/>
    </row>
    <row r="2" spans="1:3" x14ac:dyDescent="0.25">
      <c r="A2" s="7"/>
      <c r="B2" s="8" t="s">
        <v>90</v>
      </c>
      <c r="C2" s="7"/>
    </row>
    <row r="3" spans="1:3" x14ac:dyDescent="0.25">
      <c r="A3" s="7" t="s">
        <v>65</v>
      </c>
      <c r="B3" s="14">
        <v>274050</v>
      </c>
      <c r="C3" s="21" t="s">
        <v>67</v>
      </c>
    </row>
    <row r="4" spans="1:3" x14ac:dyDescent="0.25">
      <c r="A4" s="7"/>
      <c r="B4" s="14"/>
      <c r="C4" s="7"/>
    </row>
    <row r="5" spans="1:3" x14ac:dyDescent="0.25">
      <c r="A5" s="15" t="s">
        <v>106</v>
      </c>
      <c r="B5" s="113">
        <f>125899-2000-50000</f>
        <v>73899</v>
      </c>
      <c r="C5" s="7"/>
    </row>
    <row r="6" spans="1:3" ht="15.75" thickBot="1" x14ac:dyDescent="0.3">
      <c r="A6" s="7"/>
      <c r="B6" s="14"/>
      <c r="C6" s="7"/>
    </row>
    <row r="7" spans="1:3" ht="15.75" thickBot="1" x14ac:dyDescent="0.3">
      <c r="A7" s="19" t="s">
        <v>66</v>
      </c>
      <c r="B7" s="20">
        <f>SUM(B3:B6)</f>
        <v>347949</v>
      </c>
      <c r="C7" s="7"/>
    </row>
    <row r="8" spans="1:3" s="3" customFormat="1" x14ac:dyDescent="0.25">
      <c r="A8" s="12"/>
      <c r="B8" s="13"/>
      <c r="C8" s="7"/>
    </row>
    <row r="9" spans="1:3" s="3" customFormat="1" x14ac:dyDescent="0.25">
      <c r="A9" s="15" t="s">
        <v>107</v>
      </c>
      <c r="B9" s="114">
        <v>-27890</v>
      </c>
      <c r="C9" s="7"/>
    </row>
    <row r="10" spans="1:3" s="3" customFormat="1" ht="15.75" thickBot="1" x14ac:dyDescent="0.3">
      <c r="A10" s="15"/>
      <c r="B10" s="25"/>
      <c r="C10" s="7"/>
    </row>
    <row r="11" spans="1:3" s="3" customFormat="1" ht="15.75" thickBot="1" x14ac:dyDescent="0.3">
      <c r="A11" s="19" t="s">
        <v>97</v>
      </c>
      <c r="B11" s="20">
        <f>SUM(B7+B9)</f>
        <v>320059</v>
      </c>
      <c r="C11" s="7"/>
    </row>
    <row r="12" spans="1:3" s="3" customFormat="1" x14ac:dyDescent="0.25">
      <c r="A12" s="12"/>
      <c r="B12" s="13"/>
      <c r="C12" s="7"/>
    </row>
    <row r="13" spans="1:3" ht="15.75" thickBot="1" x14ac:dyDescent="0.3">
      <c r="A13" s="7"/>
      <c r="B13" s="14"/>
      <c r="C13" s="7"/>
    </row>
    <row r="14" spans="1:3" ht="15.75" thickBot="1" x14ac:dyDescent="0.3">
      <c r="A14" s="24" t="s">
        <v>98</v>
      </c>
      <c r="B14" s="14"/>
      <c r="C14" s="7"/>
    </row>
    <row r="15" spans="1:3" x14ac:dyDescent="0.25">
      <c r="A15" s="7"/>
      <c r="B15" s="8" t="s">
        <v>68</v>
      </c>
      <c r="C15" s="8" t="s">
        <v>96</v>
      </c>
    </row>
    <row r="16" spans="1:3" s="3" customFormat="1" x14ac:dyDescent="0.25">
      <c r="A16" s="7"/>
      <c r="B16" s="8" t="s">
        <v>90</v>
      </c>
      <c r="C16" s="8" t="s">
        <v>90</v>
      </c>
    </row>
    <row r="17" spans="1:3" s="3" customFormat="1" x14ac:dyDescent="0.25">
      <c r="A17" s="7"/>
      <c r="B17" s="8"/>
      <c r="C17" s="8"/>
    </row>
    <row r="18" spans="1:3" x14ac:dyDescent="0.25">
      <c r="A18" s="9" t="s">
        <v>99</v>
      </c>
      <c r="B18" s="14">
        <v>19719000</v>
      </c>
      <c r="C18" s="7"/>
    </row>
    <row r="19" spans="1:3" s="3" customFormat="1" x14ac:dyDescent="0.25">
      <c r="A19" s="9"/>
      <c r="B19" s="14"/>
      <c r="C19" s="7"/>
    </row>
    <row r="20" spans="1:3" x14ac:dyDescent="0.25">
      <c r="A20" s="7"/>
      <c r="B20" s="7"/>
      <c r="C20" s="7"/>
    </row>
    <row r="21" spans="1:3" x14ac:dyDescent="0.25">
      <c r="A21" s="9" t="s">
        <v>100</v>
      </c>
      <c r="B21" s="22">
        <v>12164000</v>
      </c>
      <c r="C21" s="22">
        <v>416000</v>
      </c>
    </row>
    <row r="22" spans="1:3" x14ac:dyDescent="0.25">
      <c r="A22" s="7"/>
      <c r="B22" s="22"/>
      <c r="C22" s="7"/>
    </row>
    <row r="23" spans="1:3" x14ac:dyDescent="0.25">
      <c r="A23" s="7" t="s">
        <v>102</v>
      </c>
      <c r="B23" s="22"/>
      <c r="C23" s="108">
        <v>-200000</v>
      </c>
    </row>
    <row r="25" spans="1:3" x14ac:dyDescent="0.25">
      <c r="A25" s="9" t="s">
        <v>101</v>
      </c>
      <c r="C25" s="109">
        <f>SUM(C21:C23)</f>
        <v>216000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17-18 Budget</vt:lpstr>
      <vt:lpstr>Enterprise Zone</vt:lpstr>
      <vt:lpstr>LGF3 Mgt Fee</vt:lpstr>
      <vt:lpstr>Reserves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 Atherton</dc:creator>
  <cp:lastModifiedBy>Mark Livesey</cp:lastModifiedBy>
  <cp:lastPrinted>2017-04-21T11:50:55Z</cp:lastPrinted>
  <dcterms:created xsi:type="dcterms:W3CDTF">2015-05-13T14:27:35Z</dcterms:created>
  <dcterms:modified xsi:type="dcterms:W3CDTF">2017-04-21T12:31:34Z</dcterms:modified>
</cp:coreProperties>
</file>